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22270a53e381ad/Documents/GitHub/real_acquire_php/includes/"/>
    </mc:Choice>
  </mc:AlternateContent>
  <xr:revisionPtr revIDLastSave="19" documentId="8_{E2D4BF74-334A-457E-BA3C-02A2F9174493}" xr6:coauthVersionLast="47" xr6:coauthVersionMax="47" xr10:uidLastSave="{92B2B42A-EEA1-4D2A-941C-E80DE10B994E}"/>
  <bookViews>
    <workbookView xWindow="-108" yWindow="-108" windowWidth="23256" windowHeight="12456" xr2:uid="{69B255AD-CE48-425C-9D6B-E714522EF057}"/>
  </bookViews>
  <sheets>
    <sheet name="Financials" sheetId="1" r:id="rId1"/>
    <sheet name="Acquitition" sheetId="2" r:id="rId2"/>
    <sheet name="Exit Strategy" sheetId="3" r:id="rId3"/>
  </sheets>
  <externalReferences>
    <externalReference r:id="rId4"/>
  </externalReferences>
  <definedNames>
    <definedName name="compound_periods">{"Semi-Annually";"Monthly"}</definedName>
    <definedName name="CP">INDEX({2,12},MATCH(#REF!,compound_periods,0))</definedName>
    <definedName name="fpdate">#REF!</definedName>
    <definedName name="frequency">{"Monthly";"Semi-Monthly";"Bi-Weekly";"Weekly";"Acc Bi-Weekly";"Acc Weekly"}</definedName>
    <definedName name="int">#REF!</definedName>
    <definedName name="loan_amount">#REF!</definedName>
    <definedName name="nper">term*periods_per_year</definedName>
    <definedName name="periods_per_year">INDEX({12,24,26,52,26,52},MATCH([1]MortgageCalculator!$E$13,frequency,0))</definedName>
    <definedName name="start_rate">#REF!</definedName>
    <definedName name="term">#REF!</definedName>
    <definedName name="variable">IF([1]MortgageCalculator!$J$22="Variable Rate",TRUE,FALSE)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E30" i="1"/>
  <c r="E11" i="1"/>
  <c r="E10" i="1"/>
  <c r="E6" i="1"/>
  <c r="E7" i="1"/>
  <c r="E33" i="1"/>
  <c r="C8" i="3" l="1"/>
  <c r="C14" i="3" s="1"/>
  <c r="C9" i="3" s="1"/>
  <c r="C12" i="3" l="1"/>
  <c r="C19" i="3" s="1"/>
  <c r="C6" i="2"/>
  <c r="C12" i="2" s="1"/>
  <c r="C7" i="2" s="1"/>
  <c r="E25" i="1"/>
  <c r="E43" i="1" s="1"/>
  <c r="E12" i="1"/>
  <c r="E41" i="1" s="1"/>
  <c r="C31" i="3" l="1"/>
  <c r="C25" i="3"/>
  <c r="C27" i="3" s="1"/>
  <c r="C10" i="2"/>
  <c r="C16" i="2" s="1"/>
  <c r="E45" i="1"/>
  <c r="I45" i="1" s="1"/>
  <c r="E14" i="1"/>
  <c r="I14" i="1" s="1"/>
  <c r="E35" i="1"/>
  <c r="I35" i="1" s="1"/>
  <c r="E37" i="1" l="1"/>
  <c r="I37" i="1" s="1"/>
</calcChain>
</file>

<file path=xl/sharedStrings.xml><?xml version="1.0" encoding="utf-8"?>
<sst xmlns="http://schemas.openxmlformats.org/spreadsheetml/2006/main" count="125" uniqueCount="106">
  <si>
    <t xml:space="preserve">Vacation Home Worksheet </t>
  </si>
  <si>
    <t xml:space="preserve">Income </t>
  </si>
  <si>
    <t>Expenses</t>
  </si>
  <si>
    <t xml:space="preserve">NET INCOME </t>
  </si>
  <si>
    <t xml:space="preserve">Rental Income </t>
  </si>
  <si>
    <t xml:space="preserve">Taxes </t>
  </si>
  <si>
    <t xml:space="preserve">Insurance </t>
  </si>
  <si>
    <t>Repairs</t>
  </si>
  <si>
    <t>CapEx</t>
  </si>
  <si>
    <t>Booking Fees</t>
  </si>
  <si>
    <t xml:space="preserve">Cleaning </t>
  </si>
  <si>
    <t xml:space="preserve">Property Management </t>
  </si>
  <si>
    <t>Amortization</t>
  </si>
  <si>
    <t>Sales Taxes Collected</t>
  </si>
  <si>
    <t>Sales Taxes Paid</t>
  </si>
  <si>
    <t xml:space="preserve">Advertising </t>
  </si>
  <si>
    <t xml:space="preserve">12.2% of Rental Income </t>
  </si>
  <si>
    <t>HOA</t>
  </si>
  <si>
    <t>Service Fee</t>
  </si>
  <si>
    <t>Cleaning Fee</t>
  </si>
  <si>
    <t>GROSS INCOME</t>
  </si>
  <si>
    <t>ANNUAL GROSS</t>
  </si>
  <si>
    <t>ANNUAL NET</t>
  </si>
  <si>
    <t>Association Fee</t>
  </si>
  <si>
    <t>Windsor Hills Association Fee due $1,177 Quarterly</t>
  </si>
  <si>
    <t>Mortgage (P&amp;I)</t>
  </si>
  <si>
    <t>GROSS EXPENSES</t>
  </si>
  <si>
    <t>Pool Cleaning</t>
  </si>
  <si>
    <t>Electricity</t>
  </si>
  <si>
    <t>Water / Sewer / Trash</t>
  </si>
  <si>
    <t xml:space="preserve">Cable / Internet </t>
  </si>
  <si>
    <t>Purchase Price</t>
  </si>
  <si>
    <t xml:space="preserve">Down Payment </t>
  </si>
  <si>
    <t>Closing Costs</t>
  </si>
  <si>
    <t xml:space="preserve">Cash to Close </t>
  </si>
  <si>
    <t>Mortgage Amount</t>
  </si>
  <si>
    <t>Acquition Strategy</t>
  </si>
  <si>
    <t xml:space="preserve">Exit Strategy </t>
  </si>
  <si>
    <t xml:space="preserve">Points </t>
  </si>
  <si>
    <t xml:space="preserve">Assume 2 Points for a non-QM Investor Loan </t>
  </si>
  <si>
    <t>Mortgage Principle</t>
  </si>
  <si>
    <t>Principle plus</t>
  </si>
  <si>
    <t>Appraisal Needed</t>
  </si>
  <si>
    <t xml:space="preserve">in Year 5 </t>
  </si>
  <si>
    <t>or Sooner (75% LTV)</t>
  </si>
  <si>
    <t xml:space="preserve">Assume 2 Points for an Investor Loan </t>
  </si>
  <si>
    <t xml:space="preserve">New Mortgage Balance after Year 5 refinance </t>
  </si>
  <si>
    <t>Reserve Fund</t>
  </si>
  <si>
    <t>Total Liquid Cash</t>
  </si>
  <si>
    <t>Needed to Purchase</t>
  </si>
  <si>
    <t>Maximization Strategies</t>
  </si>
  <si>
    <t xml:space="preserve">Increase ADR, Increase Occupancies </t>
  </si>
  <si>
    <t>Risk Factors</t>
  </si>
  <si>
    <t xml:space="preserve">Avergae Principle Paydown per Month </t>
  </si>
  <si>
    <t>Average Interest Rate Deduction Passthrough per Month</t>
  </si>
  <si>
    <t>Per Stay at an average of 7 stays per month - 50% Markup</t>
  </si>
  <si>
    <t xml:space="preserve">SELF MANAGE - Could be $400 or more per month with property manager </t>
  </si>
  <si>
    <t xml:space="preserve">Lower than expected rates or occupancy </t>
  </si>
  <si>
    <t>30 Year Fixed at 6.25% assumed</t>
  </si>
  <si>
    <t>AirBnb, VRBO, Travel Agent Commissions 10% fee assumed</t>
  </si>
  <si>
    <t xml:space="preserve">Need to get copies of utility bills </t>
  </si>
  <si>
    <t xml:space="preserve">Tax Depreciation </t>
  </si>
  <si>
    <t>CASH FLOW</t>
  </si>
  <si>
    <t>Gross Cash Receipts</t>
  </si>
  <si>
    <t>Gross Cash Outlays</t>
  </si>
  <si>
    <t>NET CASH FLOW</t>
  </si>
  <si>
    <t xml:space="preserve">New 75% LTV Long Term Loan and Original Cash to Close back in our pocket </t>
  </si>
  <si>
    <t xml:space="preserve">20% Down Payment </t>
  </si>
  <si>
    <t>Balance in Year 5</t>
  </si>
  <si>
    <t xml:space="preserve">Refinance Closing </t>
  </si>
  <si>
    <t>Costs</t>
  </si>
  <si>
    <t>New Mortgage</t>
  </si>
  <si>
    <t xml:space="preserve">Sales Taxes Could Rise </t>
  </si>
  <si>
    <t>Resort Fee</t>
  </si>
  <si>
    <t>$25 Per Night "Resort Fee" x Occupnacy Rate (70%)</t>
  </si>
  <si>
    <t>Increase Resort Fee, Increas Occupancies</t>
  </si>
  <si>
    <t>or Sooner (80% LTV)</t>
  </si>
  <si>
    <t>Strategy: Refinance Loan to a 30 Year Fixed Mortgage that cashes out original down payment and leaves property with an infinite return</t>
  </si>
  <si>
    <t xml:space="preserve">New 80% LTV Long Term Loan and Original Cash to Close back in our pocket </t>
  </si>
  <si>
    <t xml:space="preserve">Time Frame:  5 Years for Illustration </t>
  </si>
  <si>
    <t xml:space="preserve">Taxes Could Rise </t>
  </si>
  <si>
    <t>Get good coverage for less</t>
  </si>
  <si>
    <t xml:space="preserve">Rates Could Rise </t>
  </si>
  <si>
    <t>HOA Fees Could Rise</t>
  </si>
  <si>
    <t xml:space="preserve">Association Fees Could Rise </t>
  </si>
  <si>
    <t xml:space="preserve">Repairs could be more than expected </t>
  </si>
  <si>
    <t>More advertising could be needed</t>
  </si>
  <si>
    <t xml:space="preserve">Capital Expendetures could be more than expected </t>
  </si>
  <si>
    <t>Booking fees could rise</t>
  </si>
  <si>
    <t>Competetive bids</t>
  </si>
  <si>
    <t>Pool Cleaning could be more than expected</t>
  </si>
  <si>
    <t>Utility Bills could run high</t>
  </si>
  <si>
    <t xml:space="preserve">Cleaning Could be more than expected </t>
  </si>
  <si>
    <t xml:space="preserve">May need to hire Property Manager </t>
  </si>
  <si>
    <t>Townhome 3 bed 3 bath</t>
  </si>
  <si>
    <t>Long Term Rent = $1,786mo</t>
  </si>
  <si>
    <t xml:space="preserve">Avergae Nightly Rate ($129)x Occupancy Rate (70%) </t>
  </si>
  <si>
    <t>$110 Per Stay times avergae 7 stays per month</t>
  </si>
  <si>
    <t>$149 Per Stay times average 7 stays per month</t>
  </si>
  <si>
    <t>$2,550/yr</t>
  </si>
  <si>
    <t>Small pool, no hot tub</t>
  </si>
  <si>
    <t>Landscape Maintnance</t>
  </si>
  <si>
    <t xml:space="preserve">Gross Expenses ($4,216) times 6 months reserves </t>
  </si>
  <si>
    <t>Sample Property</t>
  </si>
  <si>
    <t>Anytown, USA 123456</t>
  </si>
  <si>
    <r>
      <rPr>
        <sz val="11"/>
        <color theme="0"/>
        <rFont val="Calibri"/>
        <family val="2"/>
        <scheme val="minor"/>
      </rPr>
      <t>REAL ACQUIRE VACATION RENTAL WORKBOOK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</si>
</sst>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6" fontId="1" fillId="0" borderId="0" xfId="0" applyNumberFormat="1" applyFont="1"/>
    <xf numFmtId="6" fontId="1" fillId="2" borderId="0" xfId="0" applyNumberFormat="1" applyFont="1" applyFill="1"/>
    <xf numFmtId="6" fontId="0" fillId="0" borderId="0" xfId="0" applyNumberFormat="1"/>
    <xf numFmtId="164" fontId="1" fillId="2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wit\Google%20Drive\EagleMountain\home-mortgage-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rtgageCalculator"/>
      <sheetName val="Help"/>
      <sheetName val="©"/>
    </sheetNames>
    <sheetDataSet>
      <sheetData sheetId="0">
        <row r="13">
          <cell r="E13" t="str">
            <v>Monthly</v>
          </cell>
        </row>
        <row r="22">
          <cell r="J22" t="str">
            <v>Fixed Rate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50820-E3F0-4478-8BC5-F4962D0B79A0}">
  <dimension ref="A1:Q47"/>
  <sheetViews>
    <sheetView tabSelected="1" topLeftCell="A25" workbookViewId="0">
      <selection activeCell="E32" sqref="E32"/>
    </sheetView>
  </sheetViews>
  <sheetFormatPr defaultRowHeight="14.4" x14ac:dyDescent="0.3"/>
  <sheetData>
    <row r="1" spans="1:17" s="9" customFormat="1" x14ac:dyDescent="0.3">
      <c r="A1" s="9" t="s">
        <v>105</v>
      </c>
    </row>
    <row r="2" spans="1:17" s="9" customFormat="1" x14ac:dyDescent="0.3"/>
    <row r="3" spans="1:17" x14ac:dyDescent="0.3">
      <c r="A3" s="1" t="s">
        <v>0</v>
      </c>
      <c r="E3" s="1" t="s">
        <v>103</v>
      </c>
      <c r="F3" s="1"/>
      <c r="G3" t="s">
        <v>94</v>
      </c>
      <c r="J3" t="s">
        <v>95</v>
      </c>
    </row>
    <row r="4" spans="1:17" x14ac:dyDescent="0.3">
      <c r="E4" s="1" t="s">
        <v>104</v>
      </c>
      <c r="F4" s="1"/>
      <c r="M4" s="2" t="s">
        <v>50</v>
      </c>
      <c r="Q4" s="2" t="s">
        <v>52</v>
      </c>
    </row>
    <row r="5" spans="1:17" x14ac:dyDescent="0.3">
      <c r="A5" s="2" t="s">
        <v>1</v>
      </c>
    </row>
    <row r="6" spans="1:17" x14ac:dyDescent="0.3">
      <c r="A6" t="s">
        <v>4</v>
      </c>
      <c r="E6" s="3">
        <f>PRODUCT(129,21)</f>
        <v>2709</v>
      </c>
      <c r="G6" t="s">
        <v>96</v>
      </c>
      <c r="M6" t="s">
        <v>51</v>
      </c>
      <c r="Q6" t="s">
        <v>57</v>
      </c>
    </row>
    <row r="7" spans="1:17" x14ac:dyDescent="0.3">
      <c r="A7" t="s">
        <v>73</v>
      </c>
      <c r="E7" s="3">
        <f>PRODUCT(25,21)</f>
        <v>525</v>
      </c>
      <c r="G7" t="s">
        <v>74</v>
      </c>
      <c r="M7" t="s">
        <v>75</v>
      </c>
      <c r="Q7" t="s">
        <v>57</v>
      </c>
    </row>
    <row r="8" spans="1:17" x14ac:dyDescent="0.3">
      <c r="A8" t="s">
        <v>12</v>
      </c>
      <c r="E8" s="7">
        <v>213</v>
      </c>
      <c r="G8" t="s">
        <v>53</v>
      </c>
    </row>
    <row r="9" spans="1:17" x14ac:dyDescent="0.3">
      <c r="A9" t="s">
        <v>61</v>
      </c>
      <c r="E9" s="3">
        <v>969</v>
      </c>
      <c r="G9" t="s">
        <v>54</v>
      </c>
    </row>
    <row r="10" spans="1:17" x14ac:dyDescent="0.3">
      <c r="A10" t="s">
        <v>18</v>
      </c>
      <c r="E10" s="3">
        <f>PRODUCT(110,7)</f>
        <v>770</v>
      </c>
      <c r="G10" t="s">
        <v>97</v>
      </c>
    </row>
    <row r="11" spans="1:17" x14ac:dyDescent="0.3">
      <c r="A11" t="s">
        <v>19</v>
      </c>
      <c r="E11" s="3">
        <f>PRODUCT(149,7)</f>
        <v>1043</v>
      </c>
      <c r="G11" t="s">
        <v>98</v>
      </c>
    </row>
    <row r="12" spans="1:17" x14ac:dyDescent="0.3">
      <c r="A12" t="s">
        <v>13</v>
      </c>
      <c r="E12" s="3">
        <f>PRODUCT(E6,0.122)</f>
        <v>330.49799999999999</v>
      </c>
      <c r="G12" t="s">
        <v>16</v>
      </c>
      <c r="Q12" t="s">
        <v>72</v>
      </c>
    </row>
    <row r="13" spans="1:17" x14ac:dyDescent="0.3">
      <c r="E13" s="3"/>
    </row>
    <row r="14" spans="1:17" x14ac:dyDescent="0.3">
      <c r="A14" s="1" t="s">
        <v>20</v>
      </c>
      <c r="E14" s="4">
        <f>SUM(E6:E12)</f>
        <v>6559.4979999999996</v>
      </c>
      <c r="G14" s="1" t="s">
        <v>21</v>
      </c>
      <c r="I14" s="4">
        <f>PRODUCT(E14,12)</f>
        <v>78713.975999999995</v>
      </c>
    </row>
    <row r="15" spans="1:17" x14ac:dyDescent="0.3">
      <c r="E15" s="3"/>
    </row>
    <row r="16" spans="1:17" x14ac:dyDescent="0.3">
      <c r="A16" s="2" t="s">
        <v>2</v>
      </c>
      <c r="E16" s="3"/>
    </row>
    <row r="17" spans="1:17" x14ac:dyDescent="0.3">
      <c r="A17" t="s">
        <v>25</v>
      </c>
      <c r="E17" s="3">
        <v>1182</v>
      </c>
      <c r="G17" t="s">
        <v>58</v>
      </c>
    </row>
    <row r="18" spans="1:17" x14ac:dyDescent="0.3">
      <c r="A18" t="s">
        <v>5</v>
      </c>
      <c r="E18" s="3">
        <v>213</v>
      </c>
      <c r="G18" t="s">
        <v>99</v>
      </c>
      <c r="Q18" t="s">
        <v>80</v>
      </c>
    </row>
    <row r="19" spans="1:17" x14ac:dyDescent="0.3">
      <c r="A19" t="s">
        <v>6</v>
      </c>
      <c r="E19" s="3">
        <v>75</v>
      </c>
      <c r="M19" t="s">
        <v>81</v>
      </c>
      <c r="Q19" t="s">
        <v>82</v>
      </c>
    </row>
    <row r="20" spans="1:17" x14ac:dyDescent="0.3">
      <c r="A20" t="s">
        <v>17</v>
      </c>
      <c r="E20" s="3">
        <v>380</v>
      </c>
      <c r="Q20" t="s">
        <v>83</v>
      </c>
    </row>
    <row r="21" spans="1:17" x14ac:dyDescent="0.3">
      <c r="A21" t="s">
        <v>23</v>
      </c>
      <c r="E21" s="3">
        <v>295</v>
      </c>
      <c r="G21" t="s">
        <v>24</v>
      </c>
      <c r="Q21" t="s">
        <v>84</v>
      </c>
    </row>
    <row r="22" spans="1:17" x14ac:dyDescent="0.3">
      <c r="A22" t="s">
        <v>7</v>
      </c>
      <c r="E22" s="3">
        <v>150</v>
      </c>
      <c r="Q22" t="s">
        <v>85</v>
      </c>
    </row>
    <row r="23" spans="1:17" x14ac:dyDescent="0.3">
      <c r="A23" t="s">
        <v>15</v>
      </c>
      <c r="E23" s="3">
        <v>50</v>
      </c>
      <c r="Q23" t="s">
        <v>86</v>
      </c>
    </row>
    <row r="24" spans="1:17" x14ac:dyDescent="0.3">
      <c r="A24" t="s">
        <v>8</v>
      </c>
      <c r="E24" s="3">
        <v>200</v>
      </c>
      <c r="Q24" t="s">
        <v>87</v>
      </c>
    </row>
    <row r="25" spans="1:17" x14ac:dyDescent="0.3">
      <c r="A25" t="s">
        <v>9</v>
      </c>
      <c r="E25" s="3">
        <f>PRODUCT(E6,0.1)</f>
        <v>270.90000000000003</v>
      </c>
      <c r="G25" t="s">
        <v>59</v>
      </c>
      <c r="Q25" t="s">
        <v>88</v>
      </c>
    </row>
    <row r="26" spans="1:17" x14ac:dyDescent="0.3">
      <c r="A26" t="s">
        <v>27</v>
      </c>
      <c r="E26" s="3">
        <v>50</v>
      </c>
      <c r="G26" t="s">
        <v>100</v>
      </c>
      <c r="M26" t="s">
        <v>89</v>
      </c>
      <c r="Q26" t="s">
        <v>90</v>
      </c>
    </row>
    <row r="27" spans="1:17" x14ac:dyDescent="0.3">
      <c r="A27" t="s">
        <v>28</v>
      </c>
      <c r="E27" s="3">
        <v>220</v>
      </c>
      <c r="G27" t="s">
        <v>60</v>
      </c>
      <c r="Q27" t="s">
        <v>91</v>
      </c>
    </row>
    <row r="28" spans="1:17" x14ac:dyDescent="0.3">
      <c r="A28" t="s">
        <v>29</v>
      </c>
      <c r="E28" s="3">
        <v>75</v>
      </c>
      <c r="Q28" t="s">
        <v>91</v>
      </c>
    </row>
    <row r="29" spans="1:17" x14ac:dyDescent="0.3">
      <c r="A29" t="s">
        <v>30</v>
      </c>
      <c r="E29" s="3">
        <v>150</v>
      </c>
      <c r="Q29" t="s">
        <v>91</v>
      </c>
    </row>
    <row r="30" spans="1:17" x14ac:dyDescent="0.3">
      <c r="A30" t="s">
        <v>10</v>
      </c>
      <c r="E30" s="3">
        <f>PRODUCT(75,7)</f>
        <v>525</v>
      </c>
      <c r="G30" t="s">
        <v>55</v>
      </c>
      <c r="M30" t="s">
        <v>89</v>
      </c>
      <c r="Q30" t="s">
        <v>92</v>
      </c>
    </row>
    <row r="31" spans="1:17" x14ac:dyDescent="0.3">
      <c r="A31" t="s">
        <v>101</v>
      </c>
      <c r="E31" s="3">
        <v>50</v>
      </c>
    </row>
    <row r="32" spans="1:17" x14ac:dyDescent="0.3">
      <c r="A32" t="s">
        <v>11</v>
      </c>
      <c r="E32" s="3">
        <v>0</v>
      </c>
      <c r="G32" t="s">
        <v>56</v>
      </c>
      <c r="M32" t="s">
        <v>89</v>
      </c>
      <c r="Q32" t="s">
        <v>93</v>
      </c>
    </row>
    <row r="33" spans="1:17" x14ac:dyDescent="0.3">
      <c r="A33" t="s">
        <v>14</v>
      </c>
      <c r="E33" s="3">
        <f>PRODUCT(E6,0.122)</f>
        <v>330.49799999999999</v>
      </c>
      <c r="Q33" t="s">
        <v>72</v>
      </c>
    </row>
    <row r="34" spans="1:17" x14ac:dyDescent="0.3">
      <c r="E34" s="3"/>
    </row>
    <row r="35" spans="1:17" x14ac:dyDescent="0.3">
      <c r="A35" s="1" t="s">
        <v>26</v>
      </c>
      <c r="E35" s="4">
        <f>SUM(E17:E33)</f>
        <v>4216.3980000000001</v>
      </c>
      <c r="G35" s="1" t="s">
        <v>21</v>
      </c>
      <c r="H35" s="1"/>
      <c r="I35" s="4">
        <f>SUM(E35,12)</f>
        <v>4228.3980000000001</v>
      </c>
    </row>
    <row r="36" spans="1:17" x14ac:dyDescent="0.3">
      <c r="E36" s="3"/>
    </row>
    <row r="37" spans="1:17" x14ac:dyDescent="0.3">
      <c r="A37" s="1" t="s">
        <v>3</v>
      </c>
      <c r="E37" s="6">
        <f>SUM(E14,-E35)</f>
        <v>2343.0999999999995</v>
      </c>
      <c r="G37" s="1" t="s">
        <v>22</v>
      </c>
      <c r="I37" s="6">
        <f>PRODUCT(E37,12)</f>
        <v>28117.199999999993</v>
      </c>
    </row>
    <row r="38" spans="1:17" x14ac:dyDescent="0.3">
      <c r="E38" s="3"/>
    </row>
    <row r="39" spans="1:17" x14ac:dyDescent="0.3">
      <c r="A39" s="2" t="s">
        <v>62</v>
      </c>
      <c r="E39" s="3"/>
    </row>
    <row r="41" spans="1:17" x14ac:dyDescent="0.3">
      <c r="A41" s="1" t="s">
        <v>63</v>
      </c>
      <c r="E41" s="3">
        <f>SUM(E6,E7,E10,E11,E12)</f>
        <v>5377.4979999999996</v>
      </c>
    </row>
    <row r="43" spans="1:17" x14ac:dyDescent="0.3">
      <c r="A43" s="1" t="s">
        <v>64</v>
      </c>
      <c r="B43" s="1"/>
      <c r="E43" s="3">
        <f>SUM(E17,E18,E19,E20,E21,E22,E23,E24,E25,E26,E27,E28,E29,E30,E31,E32,E33)</f>
        <v>4216.3980000000001</v>
      </c>
    </row>
    <row r="45" spans="1:17" x14ac:dyDescent="0.3">
      <c r="A45" s="1" t="s">
        <v>65</v>
      </c>
      <c r="E45" s="8">
        <f>SUM(E41,-E43)</f>
        <v>1161.0999999999995</v>
      </c>
      <c r="G45" s="1" t="s">
        <v>22</v>
      </c>
      <c r="I45" s="6">
        <f>PRODUCT(E45,12)</f>
        <v>13933.199999999993</v>
      </c>
    </row>
    <row r="46" spans="1:17" x14ac:dyDescent="0.3">
      <c r="A46" s="2"/>
    </row>
    <row r="47" spans="1:17" x14ac:dyDescent="0.3">
      <c r="B4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F707-E7EB-49AD-A47A-8C64022A3C79}">
  <dimension ref="A1:V17"/>
  <sheetViews>
    <sheetView workbookViewId="0">
      <selection activeCell="C3" sqref="C3"/>
    </sheetView>
  </sheetViews>
  <sheetFormatPr defaultRowHeight="14.4" x14ac:dyDescent="0.3"/>
  <cols>
    <col min="3" max="3" width="15.33203125" customWidth="1"/>
  </cols>
  <sheetData>
    <row r="1" spans="1:22" x14ac:dyDescent="0.3">
      <c r="A1" s="9" t="s">
        <v>105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">
      <c r="A3" s="1" t="s">
        <v>36</v>
      </c>
    </row>
    <row r="5" spans="1:22" x14ac:dyDescent="0.3">
      <c r="A5" t="s">
        <v>31</v>
      </c>
      <c r="C5" s="7">
        <v>239900</v>
      </c>
    </row>
    <row r="6" spans="1:22" x14ac:dyDescent="0.3">
      <c r="A6" t="s">
        <v>32</v>
      </c>
      <c r="C6" s="7">
        <f>PRODUCT(C5,0.2)</f>
        <v>47980</v>
      </c>
    </row>
    <row r="7" spans="1:22" x14ac:dyDescent="0.3">
      <c r="A7" t="s">
        <v>38</v>
      </c>
      <c r="C7" s="7">
        <f>PRODUCT(C12,0.02)</f>
        <v>3838.4</v>
      </c>
      <c r="E7" t="s">
        <v>39</v>
      </c>
    </row>
    <row r="8" spans="1:22" x14ac:dyDescent="0.3">
      <c r="A8" t="s">
        <v>33</v>
      </c>
      <c r="C8" s="7">
        <v>4000</v>
      </c>
    </row>
    <row r="9" spans="1:22" x14ac:dyDescent="0.3">
      <c r="C9" s="7"/>
    </row>
    <row r="10" spans="1:22" x14ac:dyDescent="0.3">
      <c r="A10" t="s">
        <v>34</v>
      </c>
      <c r="C10" s="5">
        <f>SUM(C6:C8)</f>
        <v>55818.400000000001</v>
      </c>
    </row>
    <row r="11" spans="1:22" x14ac:dyDescent="0.3">
      <c r="C11" s="7"/>
    </row>
    <row r="12" spans="1:22" x14ac:dyDescent="0.3">
      <c r="A12" t="s">
        <v>35</v>
      </c>
      <c r="C12" s="5">
        <f>SUM(C5,-C6)</f>
        <v>191920</v>
      </c>
    </row>
    <row r="14" spans="1:22" x14ac:dyDescent="0.3">
      <c r="A14" t="s">
        <v>47</v>
      </c>
      <c r="C14" s="7">
        <f>PRODUCT(4216,6)</f>
        <v>25296</v>
      </c>
      <c r="E14" t="s">
        <v>102</v>
      </c>
    </row>
    <row r="16" spans="1:22" x14ac:dyDescent="0.3">
      <c r="A16" t="s">
        <v>48</v>
      </c>
      <c r="C16" s="6">
        <f>SUM(C10,C14)</f>
        <v>81114.399999999994</v>
      </c>
    </row>
    <row r="17" spans="1:1" x14ac:dyDescent="0.3">
      <c r="A17" t="s">
        <v>49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CE0F-8335-4CD2-BA67-744A178A3E34}">
  <dimension ref="A1:V33"/>
  <sheetViews>
    <sheetView workbookViewId="0">
      <selection activeCell="F13" sqref="F13"/>
    </sheetView>
  </sheetViews>
  <sheetFormatPr defaultRowHeight="14.4" x14ac:dyDescent="0.3"/>
  <cols>
    <col min="3" max="3" width="15" customWidth="1"/>
  </cols>
  <sheetData>
    <row r="1" spans="1:22" x14ac:dyDescent="0.3">
      <c r="A1" s="9" t="s">
        <v>105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">
      <c r="A3" s="1" t="s">
        <v>37</v>
      </c>
      <c r="D3" s="1" t="s">
        <v>79</v>
      </c>
    </row>
    <row r="5" spans="1:22" x14ac:dyDescent="0.3">
      <c r="A5" s="1" t="s">
        <v>77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7" spans="1:22" x14ac:dyDescent="0.3">
      <c r="A7" t="s">
        <v>31</v>
      </c>
      <c r="C7" s="7">
        <v>239900</v>
      </c>
    </row>
    <row r="8" spans="1:22" x14ac:dyDescent="0.3">
      <c r="A8" t="s">
        <v>32</v>
      </c>
      <c r="C8" s="7">
        <f>PRODUCT(C7,0.2)</f>
        <v>47980</v>
      </c>
      <c r="E8" t="s">
        <v>67</v>
      </c>
    </row>
    <row r="9" spans="1:22" x14ac:dyDescent="0.3">
      <c r="A9" t="s">
        <v>38</v>
      </c>
      <c r="C9" s="7">
        <f>PRODUCT(C14,0.02)</f>
        <v>3838.4</v>
      </c>
      <c r="E9" t="s">
        <v>45</v>
      </c>
    </row>
    <row r="10" spans="1:22" x14ac:dyDescent="0.3">
      <c r="A10" t="s">
        <v>33</v>
      </c>
      <c r="C10" s="7">
        <v>4000</v>
      </c>
    </row>
    <row r="11" spans="1:22" x14ac:dyDescent="0.3">
      <c r="C11" s="7"/>
    </row>
    <row r="12" spans="1:22" x14ac:dyDescent="0.3">
      <c r="A12" t="s">
        <v>34</v>
      </c>
      <c r="C12" s="5">
        <f>SUM(C8:C10)</f>
        <v>55818.400000000001</v>
      </c>
    </row>
    <row r="13" spans="1:22" x14ac:dyDescent="0.3">
      <c r="C13" s="7"/>
    </row>
    <row r="14" spans="1:22" x14ac:dyDescent="0.3">
      <c r="A14" t="s">
        <v>35</v>
      </c>
      <c r="C14" s="5">
        <f>SUM(C7,-C8)</f>
        <v>191920</v>
      </c>
    </row>
    <row r="15" spans="1:22" x14ac:dyDescent="0.3">
      <c r="C15" s="7"/>
    </row>
    <row r="16" spans="1:22" x14ac:dyDescent="0.3">
      <c r="A16" t="s">
        <v>40</v>
      </c>
      <c r="C16" s="7">
        <v>179133</v>
      </c>
    </row>
    <row r="17" spans="1:5" x14ac:dyDescent="0.3">
      <c r="A17" t="s">
        <v>68</v>
      </c>
      <c r="C17" s="7"/>
    </row>
    <row r="18" spans="1:5" x14ac:dyDescent="0.3">
      <c r="C18" s="7"/>
    </row>
    <row r="19" spans="1:5" x14ac:dyDescent="0.3">
      <c r="A19" t="s">
        <v>41</v>
      </c>
      <c r="C19" s="5">
        <f>SUM(C12,C16)</f>
        <v>234951.4</v>
      </c>
    </row>
    <row r="20" spans="1:5" x14ac:dyDescent="0.3">
      <c r="A20" t="s">
        <v>34</v>
      </c>
      <c r="C20" s="7"/>
    </row>
    <row r="21" spans="1:5" x14ac:dyDescent="0.3">
      <c r="C21" s="7"/>
    </row>
    <row r="22" spans="1:5" x14ac:dyDescent="0.3">
      <c r="A22" t="s">
        <v>69</v>
      </c>
      <c r="C22" s="7">
        <v>4000</v>
      </c>
    </row>
    <row r="23" spans="1:5" x14ac:dyDescent="0.3">
      <c r="A23" t="s">
        <v>70</v>
      </c>
      <c r="C23" s="7"/>
    </row>
    <row r="24" spans="1:5" x14ac:dyDescent="0.3">
      <c r="C24" s="7"/>
    </row>
    <row r="25" spans="1:5" x14ac:dyDescent="0.3">
      <c r="A25" t="s">
        <v>71</v>
      </c>
      <c r="C25" s="7">
        <f>SUM(C19,C22)</f>
        <v>238951.4</v>
      </c>
      <c r="E25" t="s">
        <v>46</v>
      </c>
    </row>
    <row r="26" spans="1:5" x14ac:dyDescent="0.3">
      <c r="C26" s="7"/>
    </row>
    <row r="27" spans="1:5" x14ac:dyDescent="0.3">
      <c r="A27" t="s">
        <v>42</v>
      </c>
      <c r="C27" s="6">
        <f>PRODUCT(C25/0.75)</f>
        <v>318601.86666666664</v>
      </c>
      <c r="E27" t="s">
        <v>66</v>
      </c>
    </row>
    <row r="28" spans="1:5" x14ac:dyDescent="0.3">
      <c r="A28" t="s">
        <v>43</v>
      </c>
      <c r="C28" s="7"/>
    </row>
    <row r="29" spans="1:5" x14ac:dyDescent="0.3">
      <c r="A29" t="s">
        <v>44</v>
      </c>
      <c r="C29" s="7"/>
    </row>
    <row r="31" spans="1:5" x14ac:dyDescent="0.3">
      <c r="A31" t="s">
        <v>42</v>
      </c>
      <c r="C31" s="6">
        <f>PRODUCT(C19/0.8)</f>
        <v>293689.25</v>
      </c>
      <c r="E31" t="s">
        <v>78</v>
      </c>
    </row>
    <row r="32" spans="1:5" x14ac:dyDescent="0.3">
      <c r="A32" t="s">
        <v>43</v>
      </c>
      <c r="C32" s="7"/>
    </row>
    <row r="33" spans="1:3" x14ac:dyDescent="0.3">
      <c r="A33" t="s">
        <v>76</v>
      </c>
      <c r="C3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Financials</vt:lpstr>
      <vt:lpstr>Acquitition</vt:lpstr>
      <vt:lpstr>Exit Strategy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DeWitt Gibson</dc:creator>
  <cp:lastModifiedBy>DeWitt Gibson</cp:lastModifiedBy>
  <dcterms:created xsi:type="dcterms:W3CDTF">2018-10-11T22:56:59Z</dcterms:created>
  <dcterms:modified xsi:type="dcterms:W3CDTF">2024-11-18T20:25:47Z</dcterms:modified>
</cp:coreProperties>
</file>